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8855" windowHeight="137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EID2SH</author>
  </authors>
  <commentList>
    <comment ref="D17" authorId="0">
      <text>
        <r>
          <rPr>
            <b/>
            <sz val="8"/>
            <rFont val="Tahoma"/>
            <family val="0"/>
          </rPr>
          <t xml:space="preserve">Für die aktive Einstellung eine 1 in der zugehörigen Spalte eintragen
</t>
        </r>
      </text>
    </comment>
  </commentList>
</comments>
</file>

<file path=xl/sharedStrings.xml><?xml version="1.0" encoding="utf-8"?>
<sst xmlns="http://schemas.openxmlformats.org/spreadsheetml/2006/main" count="73" uniqueCount="66">
  <si>
    <t>Lim_min</t>
  </si>
  <si>
    <t>fDCLK [Hz]</t>
  </si>
  <si>
    <t>Baud0</t>
  </si>
  <si>
    <t>Baud1</t>
  </si>
  <si>
    <t>Xlim</t>
  </si>
  <si>
    <t>Auswahl</t>
  </si>
  <si>
    <t>TXDCLK [s]</t>
  </si>
  <si>
    <t>TDCLK [s]</t>
  </si>
  <si>
    <t>fXDCLK[Hz]</t>
  </si>
  <si>
    <t>1.0 - 2.5 kBit/s</t>
  </si>
  <si>
    <t>2.0 - 5.0 kBit/s</t>
  </si>
  <si>
    <t>4.0 - 10.0 kBit/s</t>
  </si>
  <si>
    <t>8.0 - 20.0 kBit/s</t>
  </si>
  <si>
    <t>Lim_min5</t>
  </si>
  <si>
    <t>Lim_min4</t>
  </si>
  <si>
    <t>Lim_min3</t>
  </si>
  <si>
    <t>Lim_min2</t>
  </si>
  <si>
    <t>Lim_min1</t>
  </si>
  <si>
    <t>Lim_min0</t>
  </si>
  <si>
    <t>TX-Bitrate [kBit/s]</t>
  </si>
  <si>
    <t>RX-Bitrate</t>
  </si>
  <si>
    <t>Einstellung Baud-Register</t>
  </si>
  <si>
    <t>Quarzfrequenz in MHz</t>
  </si>
  <si>
    <t>fXTO [MHz]</t>
  </si>
  <si>
    <t>433,92 MHz</t>
  </si>
  <si>
    <t>868,3 MHz</t>
  </si>
  <si>
    <t>315 MHz</t>
  </si>
  <si>
    <t>Sendefrequenz</t>
  </si>
  <si>
    <t>PLL Startzeit [ms]</t>
  </si>
  <si>
    <t>Demodulator Einschwingzeit [ms]</t>
  </si>
  <si>
    <t>Datenblatt S. 51</t>
  </si>
  <si>
    <t>Lim_max5</t>
  </si>
  <si>
    <t>Lim_max4</t>
  </si>
  <si>
    <t>Lim_max3</t>
  </si>
  <si>
    <t>Lim_max2</t>
  </si>
  <si>
    <t>Lim_max1</t>
  </si>
  <si>
    <t>Lim_max0</t>
  </si>
  <si>
    <t>Lim_max</t>
  </si>
  <si>
    <t>T Lim_min [us]</t>
  </si>
  <si>
    <t>T Lim_max [us]</t>
  </si>
  <si>
    <t>Manchester Datenrate = 2 * TX-Bitrate</t>
  </si>
  <si>
    <t>Machester-Bitrate [kBit]</t>
  </si>
  <si>
    <t>Länge für 1/2 Bit [us]</t>
  </si>
  <si>
    <t>Anzahl Nullbytes bis Receiver eingeschwungen ist aufgerundet auf volle Bytes</t>
  </si>
  <si>
    <t>T Lim Settings sind korrekt, wenn T Lim_min &lt; halbe Bitlänge</t>
  </si>
  <si>
    <t>So viele Nullbytes müssen gesendet werden, bevor überhaupt etwas passiert.</t>
  </si>
  <si>
    <t>Berechnung Bit Check Settings</t>
  </si>
  <si>
    <t>Berechnung TX-Bitrate / RX-Baudrate</t>
  </si>
  <si>
    <t>wenn die halbe Bitlänge in der Mitte zwischen min &amp; max liegt</t>
  </si>
  <si>
    <t>und T Lim_max &gt; halbe Bitlänge.  Vermutlich am besten,</t>
  </si>
  <si>
    <t>ATA5811 TX &amp; RX Settings Calculator</t>
  </si>
  <si>
    <r>
      <t xml:space="preserve">Die Einstellung der Baud0, Baud1 Register wird durch eine </t>
    </r>
    <r>
      <rPr>
        <b/>
        <sz val="11"/>
        <color indexed="8"/>
        <rFont val="Calibri"/>
        <family val="0"/>
      </rPr>
      <t>1</t>
    </r>
  </si>
  <si>
    <t>im Feld Auswahl selektiert. In der Spalte Auswahl darf also nur in</t>
  </si>
  <si>
    <t>einem Feld eine 1 stehen</t>
  </si>
  <si>
    <t>Eingaben sind nur in den gleben Feldern erlaubt.</t>
  </si>
  <si>
    <r>
      <t xml:space="preserve">Felder die nach der Eingabe </t>
    </r>
    <r>
      <rPr>
        <b/>
        <sz val="12"/>
        <color indexed="10"/>
        <rFont val="Calibri"/>
        <family val="0"/>
      </rPr>
      <t>rot</t>
    </r>
    <r>
      <rPr>
        <b/>
        <sz val="12"/>
        <color indexed="8"/>
        <rFont val="Calibri"/>
        <family val="0"/>
      </rPr>
      <t xml:space="preserve"> werden weisen auf Fehleingaben hin</t>
    </r>
  </si>
  <si>
    <t>Version 1.0</t>
  </si>
  <si>
    <t>D. Eichel</t>
  </si>
  <si>
    <t>Version</t>
  </si>
  <si>
    <t>Datum</t>
  </si>
  <si>
    <t>Bearbeiter</t>
  </si>
  <si>
    <t>Bemerkungen</t>
  </si>
  <si>
    <t>Lim_min Settings für TX !</t>
  </si>
  <si>
    <t>Lim_min Settings für RX !</t>
  </si>
  <si>
    <t>Lim_max Settings für RX !</t>
  </si>
  <si>
    <t>Quarzfreq. [MHz]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</si>
</sst>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0"/>
    </font>
    <font>
      <b/>
      <sz val="8"/>
      <name val="Tahoma"/>
      <family val="0"/>
    </font>
    <font>
      <b/>
      <sz val="16"/>
      <color indexed="8"/>
      <name val="Calibri"/>
      <family val="0"/>
    </font>
    <font>
      <sz val="11"/>
      <name val="Calibri"/>
      <family val="2"/>
    </font>
    <font>
      <b/>
      <sz val="12"/>
      <color indexed="8"/>
      <name val="Calibri"/>
      <family val="0"/>
    </font>
    <font>
      <b/>
      <sz val="12"/>
      <color indexed="10"/>
      <name val="Calibri"/>
      <family val="0"/>
    </font>
    <font>
      <b/>
      <sz val="14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5" borderId="0" xfId="0" applyFill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3" fillId="35" borderId="10" xfId="0" applyFont="1" applyFill="1" applyBorder="1" applyAlignment="1">
      <alignment horizontal="center"/>
    </xf>
    <xf numFmtId="2" fontId="3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2" fontId="6" fillId="33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3" fillId="36" borderId="0" xfId="0" applyFont="1" applyFill="1" applyAlignment="1">
      <alignment/>
    </xf>
    <xf numFmtId="0" fontId="3" fillId="36" borderId="10" xfId="0" applyFont="1" applyFill="1" applyBorder="1" applyAlignment="1">
      <alignment/>
    </xf>
    <xf numFmtId="0" fontId="7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7" borderId="0" xfId="0" applyFill="1" applyAlignment="1">
      <alignment/>
    </xf>
    <xf numFmtId="0" fontId="1" fillId="37" borderId="0" xfId="0" applyFont="1" applyFill="1" applyAlignment="1">
      <alignment horizontal="left"/>
    </xf>
    <xf numFmtId="14" fontId="1" fillId="37" borderId="0" xfId="0" applyNumberFormat="1" applyFont="1" applyFill="1" applyAlignment="1">
      <alignment horizontal="left"/>
    </xf>
    <xf numFmtId="0" fontId="3" fillId="38" borderId="0" xfId="0" applyFont="1" applyFill="1" applyAlignment="1">
      <alignment/>
    </xf>
    <xf numFmtId="0" fontId="0" fillId="38" borderId="0" xfId="0" applyFill="1" applyAlignment="1">
      <alignment/>
    </xf>
    <xf numFmtId="0" fontId="9" fillId="38" borderId="0" xfId="0" applyFont="1" applyFill="1" applyAlignment="1">
      <alignment horizontal="left"/>
    </xf>
    <xf numFmtId="0" fontId="3" fillId="34" borderId="0" xfId="0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0" fontId="7" fillId="35" borderId="0" xfId="0" applyFont="1" applyFill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="75" zoomScaleNormal="75" zoomScalePageLayoutView="0" workbookViewId="0" topLeftCell="A1">
      <selection activeCell="B9" sqref="B9"/>
    </sheetView>
  </sheetViews>
  <sheetFormatPr defaultColWidth="11.421875" defaultRowHeight="15"/>
  <cols>
    <col min="1" max="1" width="18.421875" style="0" customWidth="1"/>
    <col min="2" max="2" width="15.421875" style="0" customWidth="1"/>
    <col min="3" max="3" width="21.7109375" style="0" customWidth="1"/>
    <col min="4" max="4" width="23.421875" style="0" customWidth="1"/>
    <col min="5" max="5" width="12.28125" style="0" bestFit="1" customWidth="1"/>
    <col min="6" max="6" width="61.8515625" style="0" customWidth="1"/>
  </cols>
  <sheetData>
    <row r="1" spans="1:6" ht="21">
      <c r="A1" s="26" t="s">
        <v>50</v>
      </c>
      <c r="B1" s="26"/>
      <c r="C1" s="26"/>
      <c r="D1" s="26"/>
      <c r="E1" s="26"/>
      <c r="F1" s="7"/>
    </row>
    <row r="2" spans="1:6" ht="15">
      <c r="A2" s="7"/>
      <c r="B2" s="7"/>
      <c r="C2" s="7"/>
      <c r="D2" s="7"/>
      <c r="E2" s="7"/>
      <c r="F2" s="7"/>
    </row>
    <row r="3" spans="1:6" s="17" customFormat="1" ht="15.75">
      <c r="A3" s="27" t="s">
        <v>54</v>
      </c>
      <c r="B3" s="27"/>
      <c r="C3" s="27"/>
      <c r="D3" s="27"/>
      <c r="E3" s="27"/>
      <c r="F3" s="27"/>
    </row>
    <row r="4" spans="1:6" s="17" customFormat="1" ht="15.75">
      <c r="A4" s="27" t="s">
        <v>55</v>
      </c>
      <c r="B4" s="27"/>
      <c r="C4" s="27"/>
      <c r="D4" s="27"/>
      <c r="E4" s="27"/>
      <c r="F4" s="27"/>
    </row>
    <row r="5" spans="1:6" ht="15">
      <c r="A5" s="7"/>
      <c r="B5" s="7"/>
      <c r="C5" s="7"/>
      <c r="D5" s="7"/>
      <c r="E5" s="7"/>
      <c r="F5" s="7"/>
    </row>
    <row r="6" spans="1:6" ht="15">
      <c r="A6" s="7"/>
      <c r="B6" s="7"/>
      <c r="C6" s="7"/>
      <c r="D6" s="7"/>
      <c r="E6" s="7"/>
      <c r="F6" s="7"/>
    </row>
    <row r="7" spans="1:6" ht="15">
      <c r="A7" s="10" t="s">
        <v>27</v>
      </c>
      <c r="B7" s="10" t="s">
        <v>65</v>
      </c>
      <c r="C7" s="7"/>
      <c r="D7" s="7"/>
      <c r="E7" s="7"/>
      <c r="F7" s="7"/>
    </row>
    <row r="8" spans="1:6" ht="15">
      <c r="A8" s="7" t="s">
        <v>24</v>
      </c>
      <c r="B8" s="7">
        <v>13.25311</v>
      </c>
      <c r="C8" s="7"/>
      <c r="D8" s="7"/>
      <c r="E8" s="7"/>
      <c r="F8" s="7"/>
    </row>
    <row r="9" spans="1:6" ht="15">
      <c r="A9" s="7" t="s">
        <v>25</v>
      </c>
      <c r="B9" s="7">
        <v>13.41191</v>
      </c>
      <c r="C9" s="7"/>
      <c r="D9" s="7"/>
      <c r="E9" s="7"/>
      <c r="F9" s="7"/>
    </row>
    <row r="10" spans="1:6" ht="15">
      <c r="A10" s="7" t="s">
        <v>26</v>
      </c>
      <c r="B10" s="7">
        <v>12.73193</v>
      </c>
      <c r="C10" s="7"/>
      <c r="D10" s="7"/>
      <c r="E10" s="7"/>
      <c r="F10" s="7"/>
    </row>
    <row r="11" spans="1:6" ht="15">
      <c r="A11" s="7"/>
      <c r="B11" s="7"/>
      <c r="C11" s="7"/>
      <c r="D11" s="7"/>
      <c r="E11" s="7"/>
      <c r="F11" s="7"/>
    </row>
    <row r="12" spans="1:6" ht="21">
      <c r="A12" s="26" t="s">
        <v>47</v>
      </c>
      <c r="B12" s="26"/>
      <c r="C12" s="26"/>
      <c r="D12" s="26"/>
      <c r="E12" s="26"/>
      <c r="F12" s="7"/>
    </row>
    <row r="13" spans="1:6" ht="15">
      <c r="A13" s="3" t="s">
        <v>22</v>
      </c>
      <c r="B13" s="3"/>
      <c r="C13" s="3"/>
      <c r="D13" s="4" t="s">
        <v>23</v>
      </c>
      <c r="E13" s="14">
        <v>13.41191</v>
      </c>
      <c r="F13" s="3"/>
    </row>
    <row r="14" spans="1:6" ht="15">
      <c r="A14" s="1"/>
      <c r="B14" s="1"/>
      <c r="C14" s="1"/>
      <c r="D14" s="2" t="s">
        <v>1</v>
      </c>
      <c r="E14" s="1">
        <f>((E13*1000000)/16)</f>
        <v>838244.375</v>
      </c>
      <c r="F14" s="3"/>
    </row>
    <row r="15" spans="1:6" ht="15">
      <c r="A15" s="8"/>
      <c r="B15" s="8"/>
      <c r="C15" s="8"/>
      <c r="D15" s="6" t="s">
        <v>7</v>
      </c>
      <c r="E15" s="8">
        <f>1/E14</f>
        <v>1.192969532303751E-06</v>
      </c>
      <c r="F15" s="3"/>
    </row>
    <row r="16" spans="1:6" ht="15">
      <c r="A16" s="3"/>
      <c r="B16" s="25" t="s">
        <v>21</v>
      </c>
      <c r="C16" s="25"/>
      <c r="D16" s="3"/>
      <c r="E16" s="3"/>
      <c r="F16" s="3"/>
    </row>
    <row r="17" spans="1:6" ht="15">
      <c r="A17" s="5" t="s">
        <v>20</v>
      </c>
      <c r="B17" s="6" t="s">
        <v>3</v>
      </c>
      <c r="C17" s="6" t="s">
        <v>2</v>
      </c>
      <c r="D17" s="6" t="s">
        <v>5</v>
      </c>
      <c r="E17" s="9"/>
      <c r="F17" s="3"/>
    </row>
    <row r="18" spans="1:6" ht="15">
      <c r="A18" s="3" t="s">
        <v>9</v>
      </c>
      <c r="B18" s="1">
        <v>0</v>
      </c>
      <c r="C18" s="1">
        <v>0</v>
      </c>
      <c r="D18" s="15"/>
      <c r="E18" s="1">
        <f>8*D18</f>
        <v>0</v>
      </c>
      <c r="F18" s="3" t="s">
        <v>51</v>
      </c>
    </row>
    <row r="19" spans="1:6" ht="15">
      <c r="A19" s="3" t="s">
        <v>10</v>
      </c>
      <c r="B19" s="1">
        <v>0</v>
      </c>
      <c r="C19" s="1">
        <v>1</v>
      </c>
      <c r="D19" s="15">
        <v>1</v>
      </c>
      <c r="E19" s="1">
        <f>4*D19</f>
        <v>4</v>
      </c>
      <c r="F19" s="3" t="s">
        <v>52</v>
      </c>
    </row>
    <row r="20" spans="1:6" ht="15">
      <c r="A20" s="3" t="s">
        <v>11</v>
      </c>
      <c r="B20" s="1">
        <v>1</v>
      </c>
      <c r="C20" s="1">
        <v>0</v>
      </c>
      <c r="D20" s="15"/>
      <c r="E20" s="1">
        <f>2*D20</f>
        <v>0</v>
      </c>
      <c r="F20" s="3" t="s">
        <v>53</v>
      </c>
    </row>
    <row r="21" spans="1:6" ht="15">
      <c r="A21" s="9" t="s">
        <v>12</v>
      </c>
      <c r="B21" s="8">
        <v>1</v>
      </c>
      <c r="C21" s="8">
        <v>1</v>
      </c>
      <c r="D21" s="16"/>
      <c r="E21" s="8">
        <f>1*D21</f>
        <v>0</v>
      </c>
      <c r="F21" s="3"/>
    </row>
    <row r="22" spans="1:6" ht="15">
      <c r="A22" s="3"/>
      <c r="B22" s="3"/>
      <c r="C22" s="3"/>
      <c r="D22" s="4" t="s">
        <v>4</v>
      </c>
      <c r="E22" s="14">
        <v>0</v>
      </c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1"/>
      <c r="B24" s="1"/>
      <c r="C24" s="1"/>
      <c r="D24" s="1" t="s">
        <v>6</v>
      </c>
      <c r="E24" s="1">
        <f>(SUM(E18:E21)*(1+E22))*E15</f>
        <v>4.771878129215004E-06</v>
      </c>
      <c r="F24" s="3"/>
    </row>
    <row r="25" spans="1:6" ht="15">
      <c r="A25" s="3"/>
      <c r="B25" s="3"/>
      <c r="C25" s="3"/>
      <c r="D25" s="3"/>
      <c r="E25" s="3"/>
      <c r="F25" s="3"/>
    </row>
    <row r="26" spans="1:6" ht="15">
      <c r="A26" s="1"/>
      <c r="B26" s="1"/>
      <c r="C26" s="1"/>
      <c r="D26" s="1" t="s">
        <v>8</v>
      </c>
      <c r="E26" s="1">
        <f>1/E24</f>
        <v>209561.09375</v>
      </c>
      <c r="F26" s="3"/>
    </row>
    <row r="27" spans="1:6" ht="15">
      <c r="A27" s="3"/>
      <c r="B27" s="3"/>
      <c r="C27" s="3"/>
      <c r="D27" s="3"/>
      <c r="E27" s="3"/>
      <c r="F27" s="3"/>
    </row>
    <row r="28" spans="1:6" ht="18.75">
      <c r="A28" s="24" t="s">
        <v>62</v>
      </c>
      <c r="B28" s="24"/>
      <c r="C28" s="24"/>
      <c r="D28" s="22" t="s">
        <v>13</v>
      </c>
      <c r="E28" s="14">
        <v>0</v>
      </c>
      <c r="F28" s="3"/>
    </row>
    <row r="29" spans="1:6" ht="15">
      <c r="A29" s="23"/>
      <c r="B29" s="23"/>
      <c r="C29" s="23"/>
      <c r="D29" s="22" t="s">
        <v>14</v>
      </c>
      <c r="E29" s="14">
        <v>1</v>
      </c>
      <c r="F29" s="3"/>
    </row>
    <row r="30" spans="1:6" ht="15">
      <c r="A30" s="23"/>
      <c r="B30" s="23"/>
      <c r="C30" s="23"/>
      <c r="D30" s="22" t="s">
        <v>15</v>
      </c>
      <c r="E30" s="14">
        <v>0</v>
      </c>
      <c r="F30" s="3"/>
    </row>
    <row r="31" spans="1:6" ht="15">
      <c r="A31" s="23"/>
      <c r="B31" s="23"/>
      <c r="C31" s="23"/>
      <c r="D31" s="22" t="s">
        <v>16</v>
      </c>
      <c r="E31" s="14">
        <v>1</v>
      </c>
      <c r="F31" s="3"/>
    </row>
    <row r="32" spans="1:6" ht="15">
      <c r="A32" s="23"/>
      <c r="B32" s="23"/>
      <c r="C32" s="23"/>
      <c r="D32" s="22" t="s">
        <v>17</v>
      </c>
      <c r="E32" s="14">
        <v>0</v>
      </c>
      <c r="F32" s="3"/>
    </row>
    <row r="33" spans="1:6" ht="15">
      <c r="A33" s="23"/>
      <c r="B33" s="23"/>
      <c r="C33" s="23"/>
      <c r="D33" s="22" t="s">
        <v>18</v>
      </c>
      <c r="E33" s="14">
        <v>0</v>
      </c>
      <c r="F33" s="3"/>
    </row>
    <row r="34" spans="1:6" ht="15">
      <c r="A34" s="1"/>
      <c r="B34" s="1"/>
      <c r="C34" s="1"/>
      <c r="D34" s="2" t="s">
        <v>0</v>
      </c>
      <c r="E34" s="1">
        <f>E33*1+E32*2+E31*4+E30*8+E29*16+E28*32</f>
        <v>20</v>
      </c>
      <c r="F34" s="3"/>
    </row>
    <row r="35" spans="1:6" ht="15">
      <c r="A35" s="3"/>
      <c r="B35" s="3"/>
      <c r="C35" s="3"/>
      <c r="D35" s="3"/>
      <c r="E35" s="3"/>
      <c r="F35" s="3"/>
    </row>
    <row r="36" spans="1:6" ht="15">
      <c r="A36" s="1"/>
      <c r="B36" s="1"/>
      <c r="C36" s="1"/>
      <c r="D36" s="2" t="s">
        <v>19</v>
      </c>
      <c r="E36" s="11">
        <f>1/((E34+1)*E24*2)/1000</f>
        <v>4.989549851190477</v>
      </c>
      <c r="F36" s="3"/>
    </row>
    <row r="37" spans="1:6" ht="15">
      <c r="A37" s="3"/>
      <c r="B37" s="3"/>
      <c r="C37" s="3"/>
      <c r="D37" s="3"/>
      <c r="E37" s="3"/>
      <c r="F37" s="3"/>
    </row>
    <row r="38" spans="1:6" ht="15">
      <c r="A38" s="3"/>
      <c r="B38" s="3"/>
      <c r="C38" s="3"/>
      <c r="D38" s="3"/>
      <c r="E38" s="3"/>
      <c r="F38" s="3"/>
    </row>
    <row r="39" spans="1:6" ht="21">
      <c r="A39" s="26" t="s">
        <v>46</v>
      </c>
      <c r="B39" s="26"/>
      <c r="C39" s="26"/>
      <c r="D39" s="26"/>
      <c r="E39" s="26"/>
      <c r="F39" s="3"/>
    </row>
    <row r="40" spans="1:6" ht="15">
      <c r="A40" s="4" t="s">
        <v>30</v>
      </c>
      <c r="B40" s="3"/>
      <c r="C40" s="3"/>
      <c r="D40" s="3"/>
      <c r="E40" s="3"/>
      <c r="F40" s="3"/>
    </row>
    <row r="41" spans="1:6" ht="15">
      <c r="A41" s="3" t="s">
        <v>28</v>
      </c>
      <c r="B41" s="3"/>
      <c r="C41" s="3"/>
      <c r="D41" s="3"/>
      <c r="E41" s="13">
        <f>798.5*E15*1000</f>
        <v>0.9525861715445452</v>
      </c>
      <c r="F41" s="3"/>
    </row>
    <row r="42" spans="1:6" ht="15">
      <c r="A42" s="3" t="s">
        <v>29</v>
      </c>
      <c r="B42" s="3"/>
      <c r="C42" s="3"/>
      <c r="D42" s="3"/>
      <c r="E42" s="13">
        <f>882*E15*1000</f>
        <v>1.0521991274919082</v>
      </c>
      <c r="F42" s="3"/>
    </row>
    <row r="43" spans="1:6" ht="15">
      <c r="A43" s="3"/>
      <c r="B43" s="3"/>
      <c r="C43" s="3"/>
      <c r="D43" s="3"/>
      <c r="E43" s="13"/>
      <c r="F43" s="3"/>
    </row>
    <row r="44" spans="1:6" ht="15">
      <c r="A44" s="3" t="s">
        <v>43</v>
      </c>
      <c r="B44" s="3"/>
      <c r="C44" s="3"/>
      <c r="D44" s="3"/>
      <c r="E44" s="2">
        <f>1+ROUND(((E41+E42)*E36)/8,0)</f>
        <v>2</v>
      </c>
      <c r="F44" s="3"/>
    </row>
    <row r="45" spans="1:6" ht="15">
      <c r="A45" s="3" t="s">
        <v>45</v>
      </c>
      <c r="B45" s="3"/>
      <c r="C45" s="3"/>
      <c r="D45" s="3"/>
      <c r="E45" s="3"/>
      <c r="F45" s="3"/>
    </row>
    <row r="46" spans="1:6" ht="15">
      <c r="A46" s="3"/>
      <c r="B46" s="3"/>
      <c r="C46" s="3"/>
      <c r="D46" s="3"/>
      <c r="E46" s="3"/>
      <c r="F46" s="3"/>
    </row>
    <row r="47" spans="1:6" ht="18.75">
      <c r="A47" s="24" t="s">
        <v>63</v>
      </c>
      <c r="B47" s="24"/>
      <c r="C47" s="24"/>
      <c r="D47" s="23" t="s">
        <v>13</v>
      </c>
      <c r="E47" s="14">
        <v>0</v>
      </c>
      <c r="F47" s="3"/>
    </row>
    <row r="48" spans="1:6" ht="15">
      <c r="A48" s="23"/>
      <c r="B48" s="23"/>
      <c r="C48" s="23"/>
      <c r="D48" s="23" t="s">
        <v>14</v>
      </c>
      <c r="E48" s="14">
        <v>0</v>
      </c>
      <c r="F48" s="3"/>
    </row>
    <row r="49" spans="1:6" ht="15">
      <c r="A49" s="23"/>
      <c r="B49" s="23"/>
      <c r="C49" s="23"/>
      <c r="D49" s="23" t="s">
        <v>15</v>
      </c>
      <c r="E49" s="14">
        <v>1</v>
      </c>
      <c r="F49" s="3"/>
    </row>
    <row r="50" spans="1:6" ht="15">
      <c r="A50" s="23"/>
      <c r="B50" s="23"/>
      <c r="C50" s="23"/>
      <c r="D50" s="23" t="s">
        <v>16</v>
      </c>
      <c r="E50" s="14">
        <v>0</v>
      </c>
      <c r="F50" s="3"/>
    </row>
    <row r="51" spans="1:6" ht="15">
      <c r="A51" s="23"/>
      <c r="B51" s="23"/>
      <c r="C51" s="23"/>
      <c r="D51" s="23" t="s">
        <v>17</v>
      </c>
      <c r="E51" s="14">
        <v>1</v>
      </c>
      <c r="F51" s="3"/>
    </row>
    <row r="52" spans="1:6" ht="15">
      <c r="A52" s="23"/>
      <c r="B52" s="23"/>
      <c r="C52" s="23"/>
      <c r="D52" s="23" t="s">
        <v>18</v>
      </c>
      <c r="E52" s="14">
        <v>1</v>
      </c>
      <c r="F52" s="3"/>
    </row>
    <row r="53" spans="1:6" ht="15">
      <c r="A53" s="1"/>
      <c r="B53" s="1"/>
      <c r="C53" s="1"/>
      <c r="D53" s="2" t="s">
        <v>0</v>
      </c>
      <c r="E53" s="1">
        <f>1*E52+2*E51+4*E50+8*E49+16*E48+32*E47</f>
        <v>11</v>
      </c>
      <c r="F53" s="3"/>
    </row>
    <row r="54" spans="1:6" ht="15">
      <c r="A54" s="3"/>
      <c r="B54" s="3"/>
      <c r="C54" s="3"/>
      <c r="D54" s="3"/>
      <c r="E54" s="3"/>
      <c r="F54" s="3"/>
    </row>
    <row r="55" spans="1:6" ht="18.75">
      <c r="A55" s="24" t="s">
        <v>64</v>
      </c>
      <c r="B55" s="24"/>
      <c r="C55" s="24"/>
      <c r="D55" s="23" t="s">
        <v>31</v>
      </c>
      <c r="E55" s="14">
        <v>1</v>
      </c>
      <c r="F55" s="3"/>
    </row>
    <row r="56" spans="1:6" ht="15">
      <c r="A56" s="23"/>
      <c r="B56" s="23"/>
      <c r="C56" s="23"/>
      <c r="D56" s="23" t="s">
        <v>32</v>
      </c>
      <c r="E56" s="14">
        <v>0</v>
      </c>
      <c r="F56" s="3"/>
    </row>
    <row r="57" spans="1:6" ht="15">
      <c r="A57" s="23"/>
      <c r="B57" s="23"/>
      <c r="C57" s="23"/>
      <c r="D57" s="23" t="s">
        <v>33</v>
      </c>
      <c r="E57" s="14">
        <v>0</v>
      </c>
      <c r="F57" s="3"/>
    </row>
    <row r="58" spans="1:6" ht="15">
      <c r="A58" s="23"/>
      <c r="B58" s="23"/>
      <c r="C58" s="23"/>
      <c r="D58" s="23" t="s">
        <v>34</v>
      </c>
      <c r="E58" s="14">
        <v>0</v>
      </c>
      <c r="F58" s="3"/>
    </row>
    <row r="59" spans="1:6" ht="15">
      <c r="A59" s="23"/>
      <c r="B59" s="23"/>
      <c r="C59" s="23"/>
      <c r="D59" s="23" t="s">
        <v>35</v>
      </c>
      <c r="E59" s="14">
        <v>0</v>
      </c>
      <c r="F59" s="3"/>
    </row>
    <row r="60" spans="1:6" ht="15">
      <c r="A60" s="23"/>
      <c r="B60" s="23"/>
      <c r="C60" s="23"/>
      <c r="D60" s="23" t="s">
        <v>36</v>
      </c>
      <c r="E60" s="14">
        <v>0</v>
      </c>
      <c r="F60" s="3"/>
    </row>
    <row r="61" spans="1:6" ht="15">
      <c r="A61" s="1"/>
      <c r="B61" s="1"/>
      <c r="C61" s="1"/>
      <c r="D61" s="2" t="s">
        <v>37</v>
      </c>
      <c r="E61" s="1">
        <f>1*E60+2*E59+4*E58+8*E57+16*E56+32*E55</f>
        <v>32</v>
      </c>
      <c r="F61" s="3"/>
    </row>
    <row r="62" spans="1:6" ht="15">
      <c r="A62" s="3"/>
      <c r="B62" s="3"/>
      <c r="C62" s="3"/>
      <c r="D62" s="3"/>
      <c r="E62" s="3"/>
      <c r="F62" s="3"/>
    </row>
    <row r="63" spans="1:6" ht="15">
      <c r="A63" s="1"/>
      <c r="B63" s="1"/>
      <c r="C63" s="1"/>
      <c r="D63" s="2" t="s">
        <v>38</v>
      </c>
      <c r="E63" s="12">
        <f>E24*E53*1000000</f>
        <v>52.49065942136504</v>
      </c>
      <c r="F63" s="18" t="s">
        <v>44</v>
      </c>
    </row>
    <row r="64" spans="1:6" ht="15">
      <c r="A64" s="1"/>
      <c r="B64" s="1"/>
      <c r="C64" s="1"/>
      <c r="D64" s="2" t="s">
        <v>39</v>
      </c>
      <c r="E64" s="12">
        <f>E24*(E61-1)*1000000</f>
        <v>147.92822200566513</v>
      </c>
      <c r="F64" s="18" t="s">
        <v>49</v>
      </c>
    </row>
    <row r="65" spans="1:6" ht="15">
      <c r="A65" s="3"/>
      <c r="B65" s="3"/>
      <c r="C65" s="3"/>
      <c r="D65" s="3"/>
      <c r="E65" s="3"/>
      <c r="F65" s="18" t="s">
        <v>48</v>
      </c>
    </row>
    <row r="66" spans="1:6" ht="15">
      <c r="A66" s="3"/>
      <c r="B66" s="3"/>
      <c r="C66" s="3"/>
      <c r="D66" s="3"/>
      <c r="E66" s="3"/>
      <c r="F66" s="4"/>
    </row>
    <row r="67" spans="1:6" ht="15">
      <c r="A67" s="2" t="s">
        <v>40</v>
      </c>
      <c r="B67" s="1"/>
      <c r="C67" s="1"/>
      <c r="D67" s="2" t="s">
        <v>41</v>
      </c>
      <c r="E67" s="12">
        <f>2*E36</f>
        <v>9.979099702380953</v>
      </c>
      <c r="F67" s="3"/>
    </row>
    <row r="68" spans="1:6" ht="15">
      <c r="A68" s="1"/>
      <c r="B68" s="1"/>
      <c r="C68" s="1"/>
      <c r="D68" s="2" t="s">
        <v>42</v>
      </c>
      <c r="E68" s="12">
        <f>1/(E67*1000)*1000000</f>
        <v>100.20944071351508</v>
      </c>
      <c r="F68" s="3"/>
    </row>
    <row r="69" spans="1:6" ht="15">
      <c r="A69" s="3"/>
      <c r="B69" s="3"/>
      <c r="C69" s="3"/>
      <c r="D69" s="3"/>
      <c r="E69" s="3"/>
      <c r="F69" s="3"/>
    </row>
    <row r="70" spans="1:6" ht="15">
      <c r="A70" s="5" t="s">
        <v>58</v>
      </c>
      <c r="B70" s="5" t="s">
        <v>59</v>
      </c>
      <c r="C70" s="5" t="s">
        <v>60</v>
      </c>
      <c r="D70" s="5" t="s">
        <v>61</v>
      </c>
      <c r="E70" s="3"/>
      <c r="F70" s="3"/>
    </row>
    <row r="71" spans="1:6" ht="15">
      <c r="A71" s="20" t="s">
        <v>56</v>
      </c>
      <c r="B71" s="21">
        <v>39541</v>
      </c>
      <c r="C71" s="20" t="s">
        <v>57</v>
      </c>
      <c r="D71" s="19"/>
      <c r="E71" s="3"/>
      <c r="F71" s="3"/>
    </row>
    <row r="72" spans="1:6" ht="15">
      <c r="A72" s="19"/>
      <c r="B72" s="19"/>
      <c r="C72" s="19"/>
      <c r="D72" s="19"/>
      <c r="E72" s="3"/>
      <c r="F72" s="3"/>
    </row>
    <row r="73" spans="1:6" ht="15">
      <c r="A73" s="19"/>
      <c r="B73" s="19"/>
      <c r="C73" s="19"/>
      <c r="D73" s="19"/>
      <c r="E73" s="3"/>
      <c r="F73" s="3"/>
    </row>
    <row r="74" spans="1:6" ht="15">
      <c r="A74" s="19"/>
      <c r="B74" s="19"/>
      <c r="C74" s="19"/>
      <c r="D74" s="19"/>
      <c r="E74" s="3"/>
      <c r="F74" s="3"/>
    </row>
    <row r="75" spans="1:6" ht="15">
      <c r="A75" s="19"/>
      <c r="B75" s="19"/>
      <c r="C75" s="19"/>
      <c r="D75" s="19"/>
      <c r="E75" s="3"/>
      <c r="F75" s="3"/>
    </row>
    <row r="76" spans="1:6" ht="15">
      <c r="A76" s="19"/>
      <c r="B76" s="19"/>
      <c r="C76" s="19"/>
      <c r="D76" s="19"/>
      <c r="E76" s="3"/>
      <c r="F76" s="3"/>
    </row>
    <row r="77" spans="1:6" ht="15">
      <c r="A77" s="19"/>
      <c r="B77" s="19"/>
      <c r="C77" s="19"/>
      <c r="D77" s="19"/>
      <c r="E77" s="3"/>
      <c r="F77" s="3"/>
    </row>
    <row r="78" spans="1:6" ht="15">
      <c r="A78" s="19"/>
      <c r="B78" s="19"/>
      <c r="C78" s="19"/>
      <c r="D78" s="19"/>
      <c r="E78" s="3"/>
      <c r="F78" s="3"/>
    </row>
    <row r="79" spans="1:6" ht="15">
      <c r="A79" s="19"/>
      <c r="B79" s="19"/>
      <c r="C79" s="19"/>
      <c r="D79" s="19"/>
      <c r="E79" s="3"/>
      <c r="F79" s="3"/>
    </row>
  </sheetData>
  <sheetProtection/>
  <protectedRanges>
    <protectedRange sqref="E13 D18:D21 E22 E28:E33 E47:E52 E55:E60" name="Userbereich"/>
  </protectedRanges>
  <mergeCells count="9">
    <mergeCell ref="A47:C47"/>
    <mergeCell ref="A55:C55"/>
    <mergeCell ref="B16:C16"/>
    <mergeCell ref="A12:E12"/>
    <mergeCell ref="A39:E39"/>
    <mergeCell ref="A1:E1"/>
    <mergeCell ref="A3:F3"/>
    <mergeCell ref="A4:F4"/>
    <mergeCell ref="A28:C28"/>
  </mergeCells>
  <conditionalFormatting sqref="E63">
    <cfRule type="cellIs" priority="1" dxfId="3" operator="lessThan" stopIfTrue="1">
      <formula>$E$68</formula>
    </cfRule>
    <cfRule type="cellIs" priority="2" dxfId="0" operator="greaterThanOrEqual" stopIfTrue="1">
      <formula>$E$68</formula>
    </cfRule>
  </conditionalFormatting>
  <conditionalFormatting sqref="E64">
    <cfRule type="cellIs" priority="3" dxfId="3" operator="greaterThan" stopIfTrue="1">
      <formula>$E$68</formula>
    </cfRule>
    <cfRule type="cellIs" priority="4" dxfId="0" operator="lessThanOrEqual" stopIfTrue="1">
      <formula>$E$68</formula>
    </cfRule>
  </conditionalFormatting>
  <conditionalFormatting sqref="D18:D21">
    <cfRule type="expression" priority="5" dxfId="0" stopIfTrue="1">
      <formula>SUM($D$18:$D$21)&gt;1</formula>
    </cfRule>
    <cfRule type="expression" priority="6" dxfId="0" stopIfTrue="1">
      <formula>SUM($D$18:$D$21)&lt;=0</formula>
    </cfRule>
  </conditionalFormatting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Eich_2</dc:creator>
  <cp:keywords/>
  <dc:description/>
  <cp:lastModifiedBy>Eich_2</cp:lastModifiedBy>
  <dcterms:created xsi:type="dcterms:W3CDTF">2008-04-02T19:51:05Z</dcterms:created>
  <dcterms:modified xsi:type="dcterms:W3CDTF">2008-11-15T11:17:44Z</dcterms:modified>
  <cp:category/>
  <cp:version/>
  <cp:contentType/>
  <cp:contentStatus/>
</cp:coreProperties>
</file>